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3395" windowHeight="10545"/>
  </bookViews>
  <sheets>
    <sheet name="Loss Rebate Theorem" sheetId="1" r:id="rId1"/>
    <sheet name="Data" sheetId="2" state="hidden" r:id="rId2"/>
  </sheets>
  <calcPr calcId="125725"/>
</workbook>
</file>

<file path=xl/calcChain.xml><?xml version="1.0" encoding="utf-8"?>
<calcChain xmlns="http://schemas.openxmlformats.org/spreadsheetml/2006/main">
  <c r="C12" i="1"/>
  <c r="C11" s="1"/>
  <c r="G16"/>
  <c r="H16"/>
  <c r="H15"/>
  <c r="G15"/>
  <c r="H14"/>
  <c r="H13"/>
  <c r="H12"/>
  <c r="H11"/>
  <c r="C3" i="2"/>
  <c r="C4" s="1"/>
  <c r="C5" l="1"/>
  <c r="C13" i="1" s="1"/>
  <c r="C15" l="1"/>
  <c r="C16"/>
  <c r="C17" s="1"/>
  <c r="C18" l="1"/>
  <c r="C14"/>
</calcChain>
</file>

<file path=xl/sharedStrings.xml><?xml version="1.0" encoding="utf-8"?>
<sst xmlns="http://schemas.openxmlformats.org/spreadsheetml/2006/main" count="47" uniqueCount="40">
  <si>
    <t>Mean</t>
  </si>
  <si>
    <t>Std dev</t>
  </si>
  <si>
    <t>Rebate %</t>
  </si>
  <si>
    <t>b</t>
  </si>
  <si>
    <t>x</t>
  </si>
  <si>
    <t>C</t>
  </si>
  <si>
    <t>Expected win</t>
  </si>
  <si>
    <t>Loss Rebate Input</t>
  </si>
  <si>
    <t>Loss Rebate Output</t>
  </si>
  <si>
    <t>Helpful Variables</t>
  </si>
  <si>
    <t>Expected rounds</t>
  </si>
  <si>
    <t>Probability of win</t>
  </si>
  <si>
    <t>Win quit point</t>
  </si>
  <si>
    <t>Loss quit point</t>
  </si>
  <si>
    <t>Effective edge</t>
  </si>
  <si>
    <t>Standard Deviation</t>
  </si>
  <si>
    <t>Bankroll (units)</t>
  </si>
  <si>
    <t>Risk of Ruin</t>
  </si>
  <si>
    <r>
      <t xml:space="preserve">The Loss Rebate Theorem
</t>
    </r>
    <r>
      <rPr>
        <b/>
        <sz val="8"/>
        <color theme="1"/>
        <rFont val="Calibri"/>
        <family val="2"/>
        <scheme val="minor"/>
      </rPr>
      <t>Copyright © 2016, Eliot Jacobson, Ph.D.</t>
    </r>
  </si>
  <si>
    <t>Std Dev</t>
  </si>
  <si>
    <t>Game</t>
  </si>
  <si>
    <t>BLACKJACK</t>
  </si>
  <si>
    <t>BACCARAT</t>
  </si>
  <si>
    <t>CRAPS</t>
  </si>
  <si>
    <t>Banker</t>
  </si>
  <si>
    <t>Player</t>
  </si>
  <si>
    <t>Tie</t>
  </si>
  <si>
    <t>Pass line, no odds</t>
  </si>
  <si>
    <t>Pass line, 2x odds</t>
  </si>
  <si>
    <t>Pass line, 10x odds</t>
  </si>
  <si>
    <t>Pass line, 100x odds</t>
  </si>
  <si>
    <t>Some Common Games</t>
  </si>
  <si>
    <t>Pass line, 3x-4x-5x odds</t>
  </si>
  <si>
    <t>Pass line, 5x odds</t>
  </si>
  <si>
    <t>2D, H17, DOA, DAS</t>
  </si>
  <si>
    <t>2D, S17, DOA, DAS</t>
  </si>
  <si>
    <t>2D, S17, DOA, DAS, LSR</t>
  </si>
  <si>
    <t>6D, H17, DOA, DAS</t>
  </si>
  <si>
    <t>6D, S17, DOA, DAS</t>
  </si>
  <si>
    <t>6D, S17, DOA, DAS, LSR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</si>
</sst>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00"/>
    <numFmt numFmtId="166" formatCode="0.00000"/>
    <numFmt numFmtId="167" formatCode="0.000%"/>
    <numFmt numFmtId="168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0" fillId="0" borderId="4" xfId="0" applyFill="1" applyBorder="1"/>
    <xf numFmtId="0" fontId="0" fillId="0" borderId="10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/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6" fontId="4" fillId="0" borderId="1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6" fontId="4" fillId="0" borderId="20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wrapText="1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164" fontId="4" fillId="0" borderId="5" xfId="0" applyNumberFormat="1" applyFont="1" applyBorder="1"/>
    <xf numFmtId="166" fontId="4" fillId="0" borderId="20" xfId="0" applyNumberFormat="1" applyFont="1" applyBorder="1" applyAlignment="1">
      <alignment wrapText="1"/>
    </xf>
    <xf numFmtId="164" fontId="4" fillId="0" borderId="7" xfId="0" applyNumberFormat="1" applyFont="1" applyBorder="1"/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4" xfId="0" applyBorder="1"/>
    <xf numFmtId="0" fontId="0" fillId="0" borderId="6" xfId="0" applyBorder="1"/>
    <xf numFmtId="165" fontId="0" fillId="3" borderId="11" xfId="0" applyNumberFormat="1" applyFill="1" applyBorder="1"/>
    <xf numFmtId="0" fontId="0" fillId="0" borderId="4" xfId="0" applyFill="1" applyBorder="1"/>
    <xf numFmtId="0" fontId="0" fillId="0" borderId="6" xfId="0" applyFill="1" applyBorder="1"/>
    <xf numFmtId="165" fontId="0" fillId="3" borderId="5" xfId="0" applyNumberFormat="1" applyFill="1" applyBorder="1"/>
    <xf numFmtId="0" fontId="2" fillId="0" borderId="0" xfId="0" applyFont="1" applyBorder="1" applyAlignment="1">
      <alignment horizontal="center"/>
    </xf>
    <xf numFmtId="166" fontId="4" fillId="0" borderId="1" xfId="0" applyNumberFormat="1" applyFont="1" applyBorder="1"/>
    <xf numFmtId="166" fontId="4" fillId="0" borderId="1" xfId="0" applyNumberFormat="1" applyFont="1" applyFill="1" applyBorder="1"/>
    <xf numFmtId="166" fontId="4" fillId="0" borderId="20" xfId="0" applyNumberFormat="1" applyFont="1" applyBorder="1"/>
    <xf numFmtId="164" fontId="4" fillId="0" borderId="5" xfId="0" applyNumberFormat="1" applyFont="1" applyFill="1" applyBorder="1"/>
    <xf numFmtId="164" fontId="4" fillId="0" borderId="7" xfId="0" applyNumberFormat="1" applyFont="1" applyFill="1" applyBorder="1"/>
    <xf numFmtId="165" fontId="0" fillId="3" borderId="7" xfId="0" applyNumberFormat="1" applyFill="1" applyBorder="1"/>
    <xf numFmtId="167" fontId="0" fillId="3" borderId="5" xfId="1" applyNumberFormat="1" applyFont="1" applyFill="1" applyBorder="1"/>
    <xf numFmtId="9" fontId="0" fillId="2" borderId="18" xfId="1" applyFont="1" applyFill="1" applyBorder="1"/>
    <xf numFmtId="168" fontId="0" fillId="3" borderId="5" xfId="0" applyNumberFormat="1" applyFill="1" applyBorder="1"/>
    <xf numFmtId="166" fontId="0" fillId="2" borderId="11" xfId="0" applyNumberFormat="1" applyFill="1" applyBorder="1"/>
    <xf numFmtId="166" fontId="0" fillId="2" borderId="5" xfId="0" applyNumberFormat="1" applyFill="1" applyBorder="1"/>
    <xf numFmtId="1" fontId="0" fillId="2" borderId="9" xfId="0" applyNumberFormat="1" applyFill="1" applyBorder="1"/>
    <xf numFmtId="167" fontId="0" fillId="3" borderId="26" xfId="1" applyNumberFormat="1" applyFont="1" applyFill="1" applyBorder="1"/>
    <xf numFmtId="0" fontId="2" fillId="4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/>
  </sheetViews>
  <sheetFormatPr defaultRowHeight="15"/>
  <cols>
    <col min="1" max="1" width="6.42578125" customWidth="1"/>
    <col min="2" max="2" width="18.7109375" customWidth="1"/>
    <col min="3" max="3" width="12.5703125" bestFit="1" customWidth="1"/>
    <col min="6" max="6" width="24.7109375" customWidth="1"/>
    <col min="7" max="7" width="9.28515625" bestFit="1" customWidth="1"/>
    <col min="8" max="8" width="9.5703125" bestFit="1" customWidth="1"/>
  </cols>
  <sheetData>
    <row r="1" spans="1:8" ht="15.75" thickBot="1">
      <c r="A1" s="5"/>
      <c r="B1" s="5"/>
      <c r="C1" s="5"/>
      <c r="D1" s="5"/>
    </row>
    <row r="2" spans="1:8" ht="30" customHeight="1" thickBot="1">
      <c r="A2" s="5"/>
      <c r="B2" s="57" t="s">
        <v>18</v>
      </c>
      <c r="C2" s="58"/>
      <c r="D2" s="5"/>
      <c r="F2" s="59" t="s">
        <v>31</v>
      </c>
      <c r="G2" s="60"/>
      <c r="H2" s="61"/>
    </row>
    <row r="3" spans="1:8" ht="15.75" thickBot="1">
      <c r="A3" s="5"/>
      <c r="B3" s="68"/>
      <c r="C3" s="69"/>
      <c r="D3" s="5"/>
      <c r="F3" s="65"/>
      <c r="G3" s="66"/>
      <c r="H3" s="67"/>
    </row>
    <row r="4" spans="1:8" ht="15.75" thickBot="1">
      <c r="A4" s="5"/>
      <c r="B4" s="53" t="s">
        <v>7</v>
      </c>
      <c r="C4" s="54"/>
      <c r="D4" s="5"/>
      <c r="F4" s="62" t="s">
        <v>22</v>
      </c>
      <c r="G4" s="63"/>
      <c r="H4" s="64"/>
    </row>
    <row r="5" spans="1:8">
      <c r="A5" s="5"/>
      <c r="B5" s="7" t="s">
        <v>0</v>
      </c>
      <c r="C5" s="45">
        <v>-3.32E-3</v>
      </c>
      <c r="D5" s="5"/>
      <c r="F5" s="11" t="s">
        <v>20</v>
      </c>
      <c r="G5" s="12" t="s">
        <v>0</v>
      </c>
      <c r="H5" s="13" t="s">
        <v>19</v>
      </c>
    </row>
    <row r="6" spans="1:8">
      <c r="A6" s="5"/>
      <c r="B6" s="6" t="s">
        <v>1</v>
      </c>
      <c r="C6" s="46">
        <v>1.1405000000000001</v>
      </c>
      <c r="D6" s="5"/>
      <c r="F6" s="29" t="s">
        <v>24</v>
      </c>
      <c r="G6" s="20">
        <v>-1.0579057842472317E-2</v>
      </c>
      <c r="H6" s="24">
        <v>0.92737202179321121</v>
      </c>
    </row>
    <row r="7" spans="1:8" ht="15.75" thickBot="1">
      <c r="A7" s="5"/>
      <c r="B7" s="9" t="s">
        <v>2</v>
      </c>
      <c r="C7" s="43">
        <v>0.2</v>
      </c>
      <c r="D7" s="5"/>
      <c r="F7" s="29" t="s">
        <v>25</v>
      </c>
      <c r="G7" s="20">
        <v>-1.2350813289165763E-2</v>
      </c>
      <c r="H7" s="24">
        <v>0.95115271612262842</v>
      </c>
    </row>
    <row r="8" spans="1:8" ht="15.75" thickBot="1">
      <c r="A8" s="5"/>
      <c r="B8" s="10" t="s">
        <v>16</v>
      </c>
      <c r="C8" s="47">
        <v>500</v>
      </c>
      <c r="D8" s="5"/>
      <c r="F8" s="30" t="s">
        <v>26</v>
      </c>
      <c r="G8" s="25">
        <v>-0.14359628778723543</v>
      </c>
      <c r="H8" s="26">
        <v>1.6250760664511443</v>
      </c>
    </row>
    <row r="9" spans="1:8" ht="15.75" thickBot="1">
      <c r="A9" s="5"/>
      <c r="B9" s="68"/>
      <c r="C9" s="69"/>
      <c r="D9" s="5"/>
      <c r="F9" s="62" t="s">
        <v>21</v>
      </c>
      <c r="G9" s="63"/>
      <c r="H9" s="64"/>
    </row>
    <row r="10" spans="1:8" ht="15.75" thickBot="1">
      <c r="A10" s="5"/>
      <c r="B10" s="55" t="s">
        <v>8</v>
      </c>
      <c r="C10" s="56"/>
      <c r="D10" s="5"/>
      <c r="F10" s="11" t="s">
        <v>20</v>
      </c>
      <c r="G10" s="12" t="s">
        <v>0</v>
      </c>
      <c r="H10" s="13" t="s">
        <v>19</v>
      </c>
    </row>
    <row r="11" spans="1:8">
      <c r="A11" s="5"/>
      <c r="B11" s="7" t="s">
        <v>12</v>
      </c>
      <c r="C11" s="31">
        <f>(C6^2/(2*C5))*LOG(1-C7,EXP(1))-C12</f>
        <v>21.044134805823521</v>
      </c>
      <c r="D11" s="5"/>
      <c r="F11" s="14" t="s">
        <v>34</v>
      </c>
      <c r="G11" s="16">
        <v>-3.9199999999999999E-3</v>
      </c>
      <c r="H11" s="17">
        <f>SQRT(1.34979)</f>
        <v>1.1618046307361665</v>
      </c>
    </row>
    <row r="12" spans="1:8">
      <c r="A12" s="5"/>
      <c r="B12" s="32" t="s">
        <v>13</v>
      </c>
      <c r="C12" s="34">
        <f>(C6^2/(2*C5))*(1+LOG(1-C7,EXP(1))/C7)</f>
        <v>22.668485483684467</v>
      </c>
      <c r="D12" s="5"/>
      <c r="F12" s="14" t="s">
        <v>35</v>
      </c>
      <c r="G12" s="16">
        <v>-1.9300000000000001E-3</v>
      </c>
      <c r="H12" s="17">
        <f>SQRT(1.33962)</f>
        <v>1.1574195436400752</v>
      </c>
    </row>
    <row r="13" spans="1:8">
      <c r="A13" s="5"/>
      <c r="B13" s="32" t="s">
        <v>11</v>
      </c>
      <c r="C13" s="42">
        <f>(EXP((-2*C5*Data!C5)/(C6^2))-1)/(EXP((-2*C5*Data!C4)/(C6^2))-1)</f>
        <v>0.49071583461233192</v>
      </c>
      <c r="D13" s="5"/>
      <c r="F13" s="14" t="s">
        <v>36</v>
      </c>
      <c r="G13" s="16">
        <v>-1.41E-3</v>
      </c>
      <c r="H13" s="17">
        <f>SQRT(1.31186)</f>
        <v>1.1453645707808497</v>
      </c>
    </row>
    <row r="14" spans="1:8">
      <c r="A14" s="5"/>
      <c r="B14" s="32" t="s">
        <v>14</v>
      </c>
      <c r="C14" s="42">
        <f>C16/C15</f>
        <v>2.9736083472550363E-3</v>
      </c>
      <c r="D14" s="5"/>
      <c r="F14" s="14" t="s">
        <v>37</v>
      </c>
      <c r="G14" s="16">
        <v>-6.1799999999999997E-3</v>
      </c>
      <c r="H14" s="17">
        <f>SQRT(1.33859)</f>
        <v>1.1569745027441183</v>
      </c>
    </row>
    <row r="15" spans="1:8">
      <c r="A15" s="5"/>
      <c r="B15" s="32" t="s">
        <v>10</v>
      </c>
      <c r="C15" s="44">
        <f>(1/C5)*(C13*Data!C4 - Data!C5)</f>
        <v>366.87064314054226</v>
      </c>
      <c r="D15" s="5"/>
      <c r="F15" s="14" t="s">
        <v>38</v>
      </c>
      <c r="G15" s="16">
        <f>-0.00406</f>
        <v>-4.0600000000000002E-3</v>
      </c>
      <c r="H15" s="17">
        <f>SQRT(1.33151)</f>
        <v>1.1539107417820496</v>
      </c>
    </row>
    <row r="16" spans="1:8" ht="15.75" thickBot="1">
      <c r="A16" s="5"/>
      <c r="B16" s="32" t="s">
        <v>6</v>
      </c>
      <c r="C16" s="34">
        <f>(1-C7)*(1-C13)*(-Data!C5) + C13*(Data!C4-Data!C5)</f>
        <v>1.0909296068055401</v>
      </c>
      <c r="D16" s="5"/>
      <c r="F16" s="15" t="s">
        <v>39</v>
      </c>
      <c r="G16" s="18">
        <f>-0.00332</f>
        <v>-3.32E-3</v>
      </c>
      <c r="H16" s="19">
        <f>SQRT(1.3007)</f>
        <v>1.1404823540940912</v>
      </c>
    </row>
    <row r="17" spans="1:9" ht="15.75" thickBot="1">
      <c r="A17" s="5"/>
      <c r="B17" s="33" t="s">
        <v>15</v>
      </c>
      <c r="C17" s="41">
        <f>SQRT(C13*(C11-C16)^2 + (1-C13)*(-C12-C16)^2)</f>
        <v>21.974184752035992</v>
      </c>
      <c r="D17" s="5"/>
      <c r="F17" s="49" t="s">
        <v>23</v>
      </c>
      <c r="G17" s="50"/>
      <c r="H17" s="51"/>
    </row>
    <row r="18" spans="1:9" ht="15.75" thickBot="1">
      <c r="A18" s="5"/>
      <c r="B18" s="8" t="s">
        <v>17</v>
      </c>
      <c r="C18" s="48">
        <f>EXP((-2*C8*C16)/(C17^2))</f>
        <v>0.10442503179225827</v>
      </c>
      <c r="D18" s="5"/>
      <c r="F18" s="11" t="s">
        <v>20</v>
      </c>
      <c r="G18" s="12" t="s">
        <v>0</v>
      </c>
      <c r="H18" s="13" t="s">
        <v>19</v>
      </c>
    </row>
    <row r="19" spans="1:9">
      <c r="A19" s="5"/>
      <c r="B19" s="5"/>
      <c r="C19" s="5"/>
      <c r="D19" s="5"/>
      <c r="F19" s="27" t="s">
        <v>27</v>
      </c>
      <c r="G19" s="36">
        <v>-1.4140000000000041E-2</v>
      </c>
      <c r="H19" s="24">
        <v>0.9999000252113408</v>
      </c>
      <c r="I19" s="21"/>
    </row>
    <row r="20" spans="1:9">
      <c r="F20" s="27" t="s">
        <v>28</v>
      </c>
      <c r="G20" s="36">
        <v>-1.4140000000000041E-2</v>
      </c>
      <c r="H20" s="39">
        <v>2.8578797928240065</v>
      </c>
      <c r="I20" s="21"/>
    </row>
    <row r="21" spans="1:9">
      <c r="F21" s="27" t="s">
        <v>32</v>
      </c>
      <c r="G21" s="36">
        <v>-1.4140000000000041E-2</v>
      </c>
      <c r="H21" s="39">
        <v>4.9156318651333128</v>
      </c>
      <c r="I21" s="21"/>
    </row>
    <row r="22" spans="1:9">
      <c r="F22" s="27" t="s">
        <v>33</v>
      </c>
      <c r="G22" s="37">
        <v>-1.414E-2</v>
      </c>
      <c r="H22" s="39">
        <v>5.8240014190914877</v>
      </c>
    </row>
    <row r="23" spans="1:9">
      <c r="F23" s="27" t="s">
        <v>29</v>
      </c>
      <c r="G23" s="36">
        <v>-1.4140000000000041E-2</v>
      </c>
      <c r="H23" s="39">
        <v>10.80917138388012</v>
      </c>
    </row>
    <row r="24" spans="1:9" ht="15.75" thickBot="1">
      <c r="F24" s="28" t="s">
        <v>30</v>
      </c>
      <c r="G24" s="38">
        <v>-1.4140000000000041E-2</v>
      </c>
      <c r="H24" s="40">
        <v>100.79376882920555</v>
      </c>
    </row>
    <row r="25" spans="1:9">
      <c r="F25" s="52"/>
      <c r="G25" s="52"/>
      <c r="H25" s="52"/>
    </row>
    <row r="26" spans="1:9">
      <c r="F26" s="35"/>
      <c r="G26" s="35"/>
      <c r="H26" s="35"/>
    </row>
    <row r="27" spans="1:9">
      <c r="F27" s="22"/>
      <c r="G27" s="23"/>
      <c r="H27" s="23"/>
    </row>
    <row r="28" spans="1:9">
      <c r="F28" s="22"/>
      <c r="G28" s="23"/>
      <c r="H28" s="23"/>
    </row>
  </sheetData>
  <mergeCells count="11">
    <mergeCell ref="F17:H17"/>
    <mergeCell ref="F25:H25"/>
    <mergeCell ref="B4:C4"/>
    <mergeCell ref="B10:C10"/>
    <mergeCell ref="B2:C2"/>
    <mergeCell ref="F2:H2"/>
    <mergeCell ref="F9:H9"/>
    <mergeCell ref="F4:H4"/>
    <mergeCell ref="F3:H3"/>
    <mergeCell ref="B3:C3"/>
    <mergeCell ref="B9:C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D15" sqref="D15"/>
    </sheetView>
  </sheetViews>
  <sheetFormatPr defaultRowHeight="15"/>
  <sheetData>
    <row r="2" spans="2:3">
      <c r="B2" s="70" t="s">
        <v>9</v>
      </c>
      <c r="C2" s="70"/>
    </row>
    <row r="3" spans="2:3">
      <c r="B3" s="1" t="s">
        <v>5</v>
      </c>
      <c r="C3" s="2">
        <f xml:space="preserve"> (-2*'Loss Rebate Theorem'!C5)/('Loss Rebate Theorem'!C6^2)</f>
        <v>5.1047855250116224E-3</v>
      </c>
    </row>
    <row r="4" spans="2:3">
      <c r="B4" s="4" t="s">
        <v>3</v>
      </c>
      <c r="C4" s="3">
        <f>(-1/C3)*LOG(1-'Loss Rebate Theorem'!C7,EXP(1))</f>
        <v>43.712620289507981</v>
      </c>
    </row>
    <row r="5" spans="2:3">
      <c r="B5" s="4" t="s">
        <v>4</v>
      </c>
      <c r="C5" s="3">
        <f>(-1/C3)*((1+LOG(1-'Loss Rebate Theorem'!C7,EXP(1))/'Loss Rebate Theorem'!C7))</f>
        <v>22.668485483684464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Loss Rebate Theorem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Eliot Jacobson</dc:creator>
  <cp:lastModifiedBy>Eliot Jacobson</cp:lastModifiedBy>
  <dcterms:created xsi:type="dcterms:W3CDTF">2014-02-13T21:11:22Z</dcterms:created>
  <dcterms:modified xsi:type="dcterms:W3CDTF">2016-01-13T01:13:27Z</dcterms:modified>
</cp:coreProperties>
</file>